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0" yWindow="0" windowWidth="25600" windowHeight="13440" tabRatio="500"/>
  </bookViews>
  <sheets>
    <sheet name="Sheet1" sheetId="1" r:id="rId1"/>
  </sheets>
  <definedNames>
    <definedName name="_xlnm.Print_Area" localSheetId="0">Sheet1!$A$1:$L$30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 l="1"/>
  <c r="B20" i="1"/>
  <c r="C20" i="1"/>
  <c r="C22" i="1"/>
  <c r="C24" i="1"/>
  <c r="C26" i="1"/>
  <c r="C28" i="1"/>
  <c r="D20" i="1"/>
  <c r="D22" i="1"/>
  <c r="D24" i="1"/>
  <c r="D26" i="1"/>
  <c r="D28" i="1"/>
  <c r="E20" i="1"/>
  <c r="E22" i="1"/>
  <c r="E24" i="1"/>
  <c r="E26" i="1"/>
  <c r="E28" i="1"/>
  <c r="F20" i="1"/>
  <c r="F22" i="1"/>
  <c r="F24" i="1"/>
  <c r="F26" i="1"/>
  <c r="F28" i="1"/>
  <c r="G20" i="1"/>
  <c r="G22" i="1"/>
  <c r="G24" i="1"/>
  <c r="G26" i="1"/>
  <c r="G28" i="1"/>
  <c r="H20" i="1"/>
  <c r="H22" i="1"/>
  <c r="H24" i="1"/>
  <c r="H26" i="1"/>
  <c r="H28" i="1"/>
  <c r="I20" i="1"/>
  <c r="I22" i="1"/>
  <c r="I24" i="1"/>
  <c r="I26" i="1"/>
  <c r="I28" i="1"/>
  <c r="J28" i="1"/>
  <c r="K28" i="1"/>
  <c r="L28" i="1"/>
  <c r="B30" i="1"/>
  <c r="B22" i="1"/>
  <c r="B24" i="1"/>
  <c r="B26" i="1"/>
  <c r="B28" i="1"/>
  <c r="J20" i="1"/>
  <c r="K20" i="1"/>
  <c r="L20" i="1"/>
  <c r="L22" i="1"/>
  <c r="L24" i="1"/>
  <c r="L26" i="1"/>
  <c r="K22" i="1"/>
  <c r="K24" i="1"/>
  <c r="K26" i="1"/>
  <c r="J22" i="1"/>
  <c r="J24" i="1"/>
  <c r="J26" i="1"/>
  <c r="B19" i="1"/>
  <c r="C19" i="1"/>
  <c r="D19" i="1"/>
  <c r="E19" i="1"/>
  <c r="F19" i="1"/>
  <c r="G19" i="1"/>
  <c r="H19" i="1"/>
  <c r="L17" i="1"/>
  <c r="K17" i="1"/>
  <c r="J17" i="1"/>
  <c r="I17" i="1"/>
  <c r="H17" i="1"/>
  <c r="G17" i="1"/>
  <c r="F17" i="1"/>
  <c r="E17" i="1"/>
  <c r="D17" i="1"/>
  <c r="B17" i="1"/>
  <c r="E12" i="1"/>
</calcChain>
</file>

<file path=xl/comments1.xml><?xml version="1.0" encoding="utf-8"?>
<comments xmlns="http://schemas.openxmlformats.org/spreadsheetml/2006/main">
  <authors>
    <author>Anthony van Zantwijk</author>
    <author>s1032766</author>
    <author>test</author>
  </authors>
  <commentList>
    <comment ref="C1" authorId="0">
      <text>
        <r>
          <rPr>
            <b/>
            <sz val="9"/>
            <color indexed="81"/>
            <rFont val="Arial"/>
          </rPr>
          <t>This is a free valution tool. IdeaNav does not confirm the correctness of the inputs or the appropriateness of the valuation methodology. You are free to use this model at your own risk. The valuation determined by this model is not endorsed by IdeaNav. This is a basic valuation model. Various features in the proprietary model developed by Sibanda &amp; Zantwijk have been de-activated. IdeaNav does not guarantee the accuracy of this model.</t>
        </r>
      </text>
    </comment>
    <comment ref="C9" authorId="1">
      <text>
        <r>
          <rPr>
            <b/>
            <sz val="10"/>
            <color indexed="81"/>
            <rFont val="Arial"/>
            <family val="2"/>
          </rPr>
          <t>This is the "profit before interest and tax" as a percentage of turnover</t>
        </r>
      </text>
    </comment>
    <comment ref="C10" authorId="1">
      <text>
        <r>
          <rPr>
            <b/>
            <sz val="10"/>
            <color indexed="81"/>
            <rFont val="Arial"/>
            <family val="2"/>
          </rPr>
          <t>Rule of thumb: 20-33% PBIT, depending on the basket of IP</t>
        </r>
      </text>
    </comment>
    <comment ref="C11" authorId="1">
      <text>
        <r>
          <rPr>
            <b/>
            <sz val="10"/>
            <color indexed="81"/>
            <rFont val="Arial"/>
            <family val="2"/>
          </rPr>
          <t xml:space="preserve">Compare driver of IP asset valued compared to role of other IP assets.
Identify all IP used by the company (excluding licensed IP), ie know-how, patents, trademarks, designs, copyright and determine a weighting for each of these IP assets, having regard to its role as a driver of sales and profits. Then include only the portion of the weighting attributable to the IP asset(s) valued.
For example: </t>
        </r>
        <r>
          <rPr>
            <sz val="10"/>
            <color indexed="81"/>
            <rFont val="Arial"/>
            <family val="2"/>
          </rPr>
          <t>The company uses know-how, patents and trademarks, weighted 10%, 60% and 40% respectively. If only the know-how and patents are being valued, input 70% in this field.</t>
        </r>
      </text>
    </comment>
    <comment ref="C12" authorId="0">
      <text>
        <r>
          <rPr>
            <b/>
            <sz val="9"/>
            <color indexed="81"/>
            <rFont val="Arial"/>
          </rPr>
          <t>Main factors: 
1 Strength of IP arsenal
2 Monopoly granted by IP
3 Degree to which IP drives sales / profits
Other factors: 
1 the royalties received by the proprietor for the licensing of the IP in suit, proving or tending to prove an established royalty; 
2 the rates paid by the licensee for the use of other IP comparable to the IP in suit; 
3 the nature and scope of the licence, as exclusive or non-exclusive; or as restricted or non-restricted in terms of territory or with respect to whom the manufactured product may be sold; 
4 the licensor's established policy and marketing program to maintain his IP monopoly by not licensing others to use the IP or by granting licences under special conditions designed to preserve that monopoly; 
5 the commercial relationship between the licensor and licensee, such as, whether they are competitors in the same territory in the same line of business; or whether they are inventor and promoter; 
6 the effect of selling the protected specialty in promoting sales of other products of the licensee; the existing value of the IP to the licensor as a generator of sales of his non-protected items; and the extent of such derivative or convoyed sales; 
7 the duration of the IP and the term of the licence; 
8 the established profitability of the product made under the IP; its commercial success; and its current popularity; 
9 the utility and advantages of the IP over the old modes or devices, if any, that had been used for working out similar results; 
10 the nature of the protected IP; the character of the commercial embodiment of it as owned and produced by the licensor; and the benefits to those who have used the IP; 
11 the extent to which the infringer has made use of the IP; and any evidence probative of the value of that use; 
12 the portion of the profit or of the selling price that may be customary in the particular business or in comparable businesses to allow for the use of the IP or analogous IP; 
13 the portion of the realisable profit that should be credited to the IP as distinguished from non-protected elements, the manufacturing process, business risks, or significant features or improvements added by the infringer; 
14 the opinion testimony of qualified experts; and 
15 the amount that a licensor and a licensee would have agreed upon if both had been reasonably and voluntarily trying to reach an agreement; that is, the amount which a prudent licensee - who desired, as a business proposition, to obtain a licence to manufacture and sell a particular article embodying the protected IP - would have been willing to pay as a royalty and yet be able to make a reasonable profit and which amount would have been acceptable by a prudent proprietor who was willing to grant a licence.</t>
        </r>
      </text>
    </comment>
    <comment ref="E12" authorId="1">
      <text>
        <r>
          <rPr>
            <b/>
            <sz val="10"/>
            <color indexed="81"/>
            <rFont val="Arial"/>
            <family val="2"/>
          </rPr>
          <t xml:space="preserve">To override calculated royalty, ensure that the tickbox is ticked. See comparable royalty tab
Average royalty rates:
</t>
        </r>
        <r>
          <rPr>
            <sz val="10"/>
            <color indexed="81"/>
            <rFont val="Arial"/>
            <family val="2"/>
          </rPr>
          <t>Accessories 8,90%  Aerospace 4,00%  Apparel 6,80%  Automotive 3,30%  Baby Goods 6,00%  Baked Goods 5,20%  Books - Softcover 7,50%  Books -  Hardcover 10,00%  Building &amp; Construction 5,60%  Business Services 11,90%  Chemicals 4,30%  Child related 6,30%  Computers 4,60%  Consumer Goods 4,80%  Domestics 7,30%  Education Related 8,30%  Electronics 5,10%  Energy &amp; Environment 8,00%  Entertainment 15,50%  Diagnostics 3,50%  Distribution 5,20%  Fast Food 5,10%  Food 4,40%  Footwear 10,00%  Franchises 5,00%  Furniture / Home Furnishes 7,00%  Government / University 7,10%  Healthcare Products / Equipment 6,40%  Hospitality / Leisure 4,50%  Housewares 7,00%  Industrial Products 6,40%  Internet 8,20%  General Manufacturing 6,40%   Machine/Tools 4,80%  Maintenance Services 6,90%  Media &amp; Entertainment 6,50%  Music / Video 7,00%  Medical Equipment 4,00%  Novelties / Gifts 8,30%   Personnel Services 12,50%  Pharmaceuticals / Drugs 7,50%  Pre-Clinical 3,00%  Phase I 7,50%  Phase II 11,50%  Phase II 15,00%  Launched 20,00%  Research Reagents (e.g. expression vector, cell culture, media supplements) 3,00%  Diagnostic Products (e.g. monoclonal antibodies, DNA probes) 3,00%   Therapeutic Products (e.g. monoclonal antibodies, cloned factors) 7,50%  Vaccines 7,50%  Animal Health Products 4,50%  Plant/Agriculture Products 4,00%  Printing 5,40%  Publishing 10,60%  Biotechnology 7,00%  Pharma &amp; Biotech 5,00%  Real Estate 7,40%  Restaurants 4,60%  Retail 6,10%  Semiconductors 3,70%  Services 5,90%  Software 9,60%  Sporting Goods 7,70%  Stationery / Paper 10,00%  Telecom / Communications 5,80%  Toys &amp; Games 9,70%  Travel 5,60%  Trademarks and Copyright 10,60%  Greeting Cards &amp; Giftwrap 3,50%  Household Items (cups, sheets, towels) 5,50%  Fabrics &amp; Apparel 6,00%  Posters &amp; Prints 10,00%  Toys &amp; Dolls 5,50%</t>
        </r>
      </text>
    </comment>
    <comment ref="C14" authorId="2">
      <text>
        <r>
          <rPr>
            <b/>
            <sz val="10"/>
            <color indexed="81"/>
            <rFont val="Arial"/>
            <family val="2"/>
          </rPr>
          <t>Approximate discount rates:
"Risk free" such as building a duplicate plant to make more of a currently made and sold product in response to presently high demand Approximates corporate rate of borrowing, 10-18%
"Very low risk", such as incremental improvements with a well-understood technology into making a product presently made and sold in response to existing demand 15-20%
"Low risk", such as making a product with new features using well-understood technology into a presently served and understood customer segment with evidence of demand for such features 20-30%
"Moderate risk", such as making a new product using well-understood technology to a customer segment presently served by other products made by the corporation and with evidence of demand for such a new product 25-35%
"High risk", such as making a new product using a not well-understood technology and marketing it to an existing segment or a well-understood technology to a new market segment 30-40%
"Very high risk", such as making a new product with new technology to a new segment 35-45%
"Extremely high risk", such as creating a startup company to go into the business of making a product no presently sold or even known to exist using unproven technologies 50%-70% of even higher</t>
        </r>
      </text>
    </comment>
    <comment ref="C15" authorId="0">
      <text>
        <r>
          <rPr>
            <b/>
            <sz val="9"/>
            <color indexed="81"/>
            <rFont val="Arial"/>
          </rPr>
          <t>A 15-year life requires at least 50 years of trading. A 20-year life requires at least 100 years of trading</t>
        </r>
      </text>
    </comment>
  </commentList>
</comments>
</file>

<file path=xl/sharedStrings.xml><?xml version="1.0" encoding="utf-8"?>
<sst xmlns="http://schemas.openxmlformats.org/spreadsheetml/2006/main" count="38" uniqueCount="37">
  <si>
    <t>Company:</t>
  </si>
  <si>
    <t>XYZ Co</t>
  </si>
  <si>
    <t>Disclaimer:</t>
  </si>
  <si>
    <t>Asset:</t>
  </si>
  <si>
    <t>Trademark</t>
  </si>
  <si>
    <t>Base date:</t>
  </si>
  <si>
    <t>Currency</t>
  </si>
  <si>
    <t>Rands</t>
  </si>
  <si>
    <t>Base turnover</t>
  </si>
  <si>
    <t>Projected growth</t>
  </si>
  <si>
    <t>Year 1</t>
  </si>
  <si>
    <t>Year 2</t>
  </si>
  <si>
    <t>Year 3</t>
  </si>
  <si>
    <t>Year 4</t>
  </si>
  <si>
    <t>Year 5</t>
  </si>
  <si>
    <t>Year 6</t>
  </si>
  <si>
    <t>Year 7</t>
  </si>
  <si>
    <t>Year 8</t>
  </si>
  <si>
    <t>Year 9</t>
  </si>
  <si>
    <t>Year 10</t>
  </si>
  <si>
    <t>Average PBIT for period (as % of Turnover)</t>
  </si>
  <si>
    <t>For years 6 to 10 consider limiting growth to inflation + GDP growth</t>
  </si>
  <si>
    <t>Notional royalty as a % of PBIT</t>
  </si>
  <si>
    <t>Apportionment of royalty to asset valued</t>
  </si>
  <si>
    <t>Royalty rate</t>
  </si>
  <si>
    <t>Suggested royalty:</t>
  </si>
  <si>
    <t>Income tax rate</t>
  </si>
  <si>
    <t>Discount rate</t>
  </si>
  <si>
    <t>Useful economic life (yrs)</t>
  </si>
  <si>
    <t>Year1</t>
  </si>
  <si>
    <t>Turnover</t>
  </si>
  <si>
    <t>Royalty payable</t>
  </si>
  <si>
    <t>Tax</t>
  </si>
  <si>
    <t>Profit after tax</t>
  </si>
  <si>
    <t>Profits after tax (life)</t>
  </si>
  <si>
    <t>NPV of royalty stream:</t>
  </si>
  <si>
    <t>(Value)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</si>
</sst>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_)"/>
    <numFmt numFmtId="165" formatCode="_ * #,##0_ ;_ * \-#,##0_ ;_ * &quot;-&quot;_ ;_ @_ "/>
  </numFmts>
  <fonts count="18" x14ac:knownFonts="1">
    <font>
      <sz val="12"/>
      <color theme="1"/>
      <name val="Calibri"/>
      <family val="2"/>
      <scheme val="minor"/>
    </font>
    <font>
      <sz val="11"/>
      <name val="Arial"/>
      <family val="2"/>
    </font>
    <font>
      <sz val="11"/>
      <color indexed="8"/>
      <name val="Arial"/>
      <family val="2"/>
    </font>
    <font>
      <b/>
      <sz val="11"/>
      <color indexed="10"/>
      <name val="Arial"/>
      <family val="2"/>
    </font>
    <font>
      <sz val="11"/>
      <color indexed="10"/>
      <name val="Arial"/>
      <family val="2"/>
    </font>
    <font>
      <sz val="11"/>
      <color indexed="60"/>
      <name val="Arial"/>
      <family val="2"/>
    </font>
    <font>
      <sz val="11"/>
      <color theme="1"/>
      <name val="Arial"/>
    </font>
    <font>
      <sz val="11"/>
      <color rgb="FFFF0000"/>
      <name val="Arial"/>
    </font>
    <font>
      <b/>
      <sz val="12"/>
      <color rgb="FFFF6600"/>
      <name val="Arial"/>
    </font>
    <font>
      <u/>
      <sz val="6"/>
      <color indexed="12"/>
      <name val="Arial"/>
      <family val="2"/>
    </font>
    <font>
      <u/>
      <sz val="14"/>
      <color indexed="12"/>
      <name val="Arial"/>
      <family val="2"/>
    </font>
    <font>
      <sz val="11"/>
      <color indexed="9"/>
      <name val="Arial"/>
      <family val="2"/>
    </font>
    <font>
      <b/>
      <sz val="12"/>
      <color indexed="39"/>
      <name val="Arial"/>
      <family val="2"/>
    </font>
    <font>
      <b/>
      <sz val="12"/>
      <color indexed="10"/>
      <name val="Arial"/>
      <family val="2"/>
    </font>
    <font>
      <b/>
      <sz val="9"/>
      <color indexed="81"/>
      <name val="Arial"/>
    </font>
    <font>
      <b/>
      <sz val="10"/>
      <color indexed="81"/>
      <name val="Arial"/>
      <family val="2"/>
    </font>
    <font>
      <sz val="10"/>
      <color indexed="81"/>
      <name val="Arial"/>
      <family val="2"/>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style="thin">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hair">
        <color theme="1"/>
      </left>
      <right style="hair">
        <color theme="1"/>
      </right>
      <top style="thin">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0" fontId="9" fillId="0" borderId="0" applyNumberFormat="0" applyFill="0" applyBorder="0" applyAlignment="0" applyProtection="0">
      <alignment vertical="top"/>
      <protection locked="0"/>
    </xf>
  </cellStyleXfs>
  <cellXfs count="78">
    <xf numFmtId="0" fontId="0" fillId="0" borderId="0" xfId="0"/>
    <xf numFmtId="0" fontId="1" fillId="0" borderId="1" xfId="0" applyFont="1" applyFill="1" applyBorder="1" applyProtection="1"/>
    <xf numFmtId="0" fontId="2" fillId="2" borderId="2" xfId="0" applyFont="1" applyFill="1" applyBorder="1" applyProtection="1">
      <protection locked="0"/>
    </xf>
    <xf numFmtId="0" fontId="3" fillId="0" borderId="0" xfId="0" applyFont="1" applyFill="1" applyBorder="1" applyProtection="1"/>
    <xf numFmtId="0" fontId="2" fillId="0" borderId="0" xfId="0" applyFont="1" applyFill="1" applyBorder="1" applyProtection="1"/>
    <xf numFmtId="0" fontId="1" fillId="0" borderId="3" xfId="0" applyFont="1" applyFill="1" applyBorder="1" applyProtection="1"/>
    <xf numFmtId="0" fontId="2" fillId="2" borderId="4" xfId="0" applyFont="1" applyFill="1" applyBorder="1" applyProtection="1">
      <protection locked="0"/>
    </xf>
    <xf numFmtId="0" fontId="4" fillId="0" borderId="0" xfId="0" applyFont="1" applyFill="1" applyBorder="1" applyProtection="1"/>
    <xf numFmtId="164" fontId="2" fillId="0" borderId="3" xfId="0" applyNumberFormat="1" applyFont="1" applyFill="1" applyBorder="1" applyAlignment="1" applyProtection="1">
      <alignment horizontal="left"/>
    </xf>
    <xf numFmtId="17" fontId="2" fillId="2" borderId="4" xfId="0" applyNumberFormat="1" applyFont="1" applyFill="1" applyBorder="1" applyAlignment="1" applyProtection="1">
      <alignment horizontal="left"/>
      <protection locked="0"/>
    </xf>
    <xf numFmtId="164" fontId="2" fillId="0" borderId="0" xfId="0" applyNumberFormat="1" applyFont="1" applyFill="1" applyBorder="1" applyAlignment="1" applyProtection="1">
      <alignment horizontal="left"/>
    </xf>
    <xf numFmtId="164" fontId="2" fillId="0" borderId="5" xfId="0" applyNumberFormat="1" applyFont="1" applyFill="1" applyBorder="1" applyAlignment="1" applyProtection="1">
      <alignment horizontal="left"/>
    </xf>
    <xf numFmtId="0" fontId="2" fillId="2" borderId="6" xfId="0" applyFont="1" applyFill="1" applyBorder="1" applyProtection="1">
      <protection locked="0"/>
    </xf>
    <xf numFmtId="0" fontId="2" fillId="0" borderId="0" xfId="0" applyFont="1" applyFill="1" applyBorder="1" applyAlignment="1" applyProtection="1">
      <alignment horizontal="left"/>
    </xf>
    <xf numFmtId="165" fontId="2" fillId="0" borderId="0" xfId="0" applyNumberFormat="1" applyFont="1" applyFill="1" applyBorder="1" applyAlignment="1" applyProtection="1">
      <alignment horizontal="right"/>
    </xf>
    <xf numFmtId="0" fontId="2" fillId="0" borderId="1" xfId="0" applyFont="1" applyFill="1" applyBorder="1" applyProtection="1"/>
    <xf numFmtId="3" fontId="2" fillId="0" borderId="7" xfId="0" applyNumberFormat="1" applyFont="1" applyFill="1" applyBorder="1" applyAlignment="1" applyProtection="1">
      <alignment horizontal="left"/>
    </xf>
    <xf numFmtId="3" fontId="2" fillId="2" borderId="7" xfId="0" applyNumberFormat="1" applyFont="1" applyFill="1" applyBorder="1" applyAlignment="1" applyProtection="1">
      <alignment horizontal="left"/>
    </xf>
    <xf numFmtId="0" fontId="4" fillId="0" borderId="7" xfId="0" applyFont="1" applyFill="1" applyBorder="1" applyProtection="1"/>
    <xf numFmtId="0" fontId="2" fillId="0" borderId="7" xfId="0" applyFont="1" applyFill="1" applyBorder="1" applyProtection="1"/>
    <xf numFmtId="0" fontId="2" fillId="0" borderId="2" xfId="0" applyFont="1" applyFill="1" applyBorder="1" applyProtection="1"/>
    <xf numFmtId="0" fontId="2" fillId="0" borderId="3" xfId="0" applyFont="1" applyFill="1" applyBorder="1" applyProtection="1"/>
    <xf numFmtId="0" fontId="2" fillId="0" borderId="8" xfId="0" applyFont="1" applyFill="1" applyBorder="1" applyProtection="1"/>
    <xf numFmtId="10" fontId="2" fillId="0" borderId="8" xfId="0" applyNumberFormat="1" applyFont="1" applyFill="1" applyBorder="1" applyAlignment="1" applyProtection="1">
      <alignment horizontal="center"/>
    </xf>
    <xf numFmtId="9" fontId="2" fillId="0" borderId="8" xfId="0" applyNumberFormat="1" applyFont="1" applyFill="1" applyBorder="1" applyAlignment="1" applyProtection="1">
      <alignment horizontal="center"/>
    </xf>
    <xf numFmtId="0" fontId="2" fillId="0" borderId="8" xfId="0" applyFont="1" applyFill="1" applyBorder="1" applyAlignment="1" applyProtection="1">
      <alignment horizontal="center"/>
    </xf>
    <xf numFmtId="0" fontId="2" fillId="0" borderId="4" xfId="0" applyFont="1" applyFill="1" applyBorder="1" applyAlignment="1" applyProtection="1">
      <alignment horizontal="center"/>
    </xf>
    <xf numFmtId="10" fontId="2" fillId="2" borderId="8" xfId="0" applyNumberFormat="1" applyFont="1" applyFill="1" applyBorder="1" applyProtection="1">
      <protection locked="0"/>
    </xf>
    <xf numFmtId="10" fontId="2" fillId="2" borderId="4" xfId="0" applyNumberFormat="1" applyFont="1" applyFill="1" applyBorder="1" applyProtection="1">
      <protection locked="0"/>
    </xf>
    <xf numFmtId="9" fontId="5" fillId="0" borderId="8" xfId="0" applyNumberFormat="1" applyFont="1" applyFill="1" applyBorder="1" applyProtection="1"/>
    <xf numFmtId="0" fontId="5" fillId="3" borderId="8" xfId="0" applyFont="1" applyFill="1" applyBorder="1" applyProtection="1"/>
    <xf numFmtId="0" fontId="5" fillId="3" borderId="4" xfId="0" applyFont="1" applyFill="1" applyBorder="1" applyProtection="1"/>
    <xf numFmtId="9" fontId="2" fillId="2" borderId="8" xfId="0" applyNumberFormat="1" applyFont="1" applyFill="1" applyBorder="1" applyProtection="1">
      <protection locked="0"/>
    </xf>
    <xf numFmtId="9" fontId="5" fillId="0" borderId="4" xfId="0" applyNumberFormat="1" applyFont="1" applyFill="1" applyBorder="1" applyProtection="1"/>
    <xf numFmtId="10" fontId="6" fillId="2" borderId="8" xfId="0" applyNumberFormat="1" applyFont="1" applyFill="1" applyBorder="1" applyProtection="1"/>
    <xf numFmtId="3" fontId="6" fillId="0" borderId="8" xfId="0" applyNumberFormat="1" applyFont="1" applyFill="1" applyBorder="1" applyProtection="1">
      <protection locked="0"/>
    </xf>
    <xf numFmtId="0" fontId="8" fillId="0" borderId="8" xfId="0" applyFont="1" applyFill="1" applyBorder="1" applyProtection="1"/>
    <xf numFmtId="0" fontId="10" fillId="0" borderId="8" xfId="1" applyFont="1" applyFill="1" applyBorder="1" applyAlignment="1" applyProtection="1"/>
    <xf numFmtId="0" fontId="5" fillId="0" borderId="8" xfId="0" applyFont="1" applyFill="1" applyBorder="1" applyProtection="1"/>
    <xf numFmtId="10" fontId="11" fillId="0" borderId="8" xfId="0" applyNumberFormat="1" applyFont="1" applyFill="1" applyBorder="1" applyProtection="1"/>
    <xf numFmtId="0" fontId="5" fillId="0" borderId="4" xfId="0" applyFont="1" applyFill="1" applyBorder="1" applyProtection="1"/>
    <xf numFmtId="1" fontId="11" fillId="0" borderId="8" xfId="0" applyNumberFormat="1" applyFont="1" applyFill="1" applyBorder="1" applyProtection="1">
      <protection locked="0"/>
    </xf>
    <xf numFmtId="0" fontId="12" fillId="0" borderId="8" xfId="0" applyFont="1" applyFill="1" applyBorder="1" applyProtection="1"/>
    <xf numFmtId="10" fontId="5" fillId="0" borderId="8" xfId="0" applyNumberFormat="1" applyFont="1" applyFill="1" applyBorder="1" applyProtection="1"/>
    <xf numFmtId="0" fontId="11" fillId="0" borderId="4" xfId="0" applyFont="1" applyFill="1" applyBorder="1" applyProtection="1"/>
    <xf numFmtId="0" fontId="2" fillId="0" borderId="5" xfId="0" applyFont="1" applyFill="1" applyBorder="1" applyProtection="1"/>
    <xf numFmtId="0" fontId="2" fillId="0" borderId="9" xfId="0" applyFont="1" applyFill="1" applyBorder="1" applyProtection="1"/>
    <xf numFmtId="1" fontId="2" fillId="2" borderId="9" xfId="0" applyNumberFormat="1" applyFont="1" applyFill="1" applyBorder="1" applyProtection="1">
      <protection locked="0"/>
    </xf>
    <xf numFmtId="1" fontId="11" fillId="0" borderId="9" xfId="0" applyNumberFormat="1" applyFont="1" applyFill="1" applyBorder="1" applyProtection="1"/>
    <xf numFmtId="0" fontId="13" fillId="0" borderId="9" xfId="0" applyFont="1" applyFill="1" applyBorder="1" applyProtection="1"/>
    <xf numFmtId="10" fontId="5" fillId="0" borderId="9" xfId="0" applyNumberFormat="1" applyFont="1" applyFill="1" applyBorder="1" applyProtection="1"/>
    <xf numFmtId="0" fontId="5" fillId="0" borderId="9" xfId="0" applyFont="1" applyFill="1" applyBorder="1" applyProtection="1"/>
    <xf numFmtId="10" fontId="11" fillId="0" borderId="9" xfId="0" applyNumberFormat="1" applyFont="1" applyFill="1" applyBorder="1" applyProtection="1"/>
    <xf numFmtId="0" fontId="11" fillId="0" borderId="6" xfId="0" applyFont="1" applyFill="1" applyBorder="1" applyProtection="1"/>
    <xf numFmtId="0" fontId="2" fillId="0" borderId="1" xfId="0" applyFont="1" applyFill="1" applyBorder="1" applyAlignment="1" applyProtection="1">
      <alignment horizontal="left"/>
    </xf>
    <xf numFmtId="17" fontId="2" fillId="0" borderId="7" xfId="0" applyNumberFormat="1" applyFont="1" applyFill="1" applyBorder="1" applyAlignment="1" applyProtection="1">
      <alignment horizontal="right"/>
    </xf>
    <xf numFmtId="1" fontId="2" fillId="0" borderId="7" xfId="0" applyNumberFormat="1" applyFont="1" applyFill="1" applyBorder="1" applyAlignment="1" applyProtection="1">
      <alignment horizontal="right"/>
    </xf>
    <xf numFmtId="1" fontId="2" fillId="0" borderId="2" xfId="0" applyNumberFormat="1" applyFont="1" applyFill="1" applyBorder="1" applyAlignment="1" applyProtection="1">
      <alignment horizontal="right"/>
    </xf>
    <xf numFmtId="0" fontId="2" fillId="0" borderId="3" xfId="0" applyFont="1" applyFill="1" applyBorder="1" applyAlignment="1" applyProtection="1">
      <alignment horizontal="left"/>
    </xf>
    <xf numFmtId="0" fontId="2" fillId="0" borderId="8" xfId="0" applyFont="1" applyFill="1" applyBorder="1" applyAlignment="1" applyProtection="1">
      <alignment horizontal="right"/>
    </xf>
    <xf numFmtId="0" fontId="11" fillId="0" borderId="8" xfId="0" applyFont="1" applyFill="1" applyBorder="1" applyAlignment="1" applyProtection="1">
      <alignment horizontal="right"/>
    </xf>
    <xf numFmtId="0" fontId="2" fillId="0" borderId="4" xfId="0" applyFont="1" applyFill="1" applyBorder="1" applyAlignment="1" applyProtection="1">
      <alignment horizontal="right"/>
    </xf>
    <xf numFmtId="3" fontId="2" fillId="0" borderId="8" xfId="0" applyNumberFormat="1" applyFont="1" applyFill="1" applyBorder="1" applyAlignment="1" applyProtection="1">
      <alignment horizontal="right"/>
    </xf>
    <xf numFmtId="3" fontId="2" fillId="0" borderId="4" xfId="0" applyNumberFormat="1" applyFont="1" applyFill="1" applyBorder="1" applyAlignment="1" applyProtection="1">
      <alignment horizontal="right"/>
    </xf>
    <xf numFmtId="3" fontId="1" fillId="0" borderId="8" xfId="0" applyNumberFormat="1" applyFont="1" applyFill="1" applyBorder="1" applyAlignment="1" applyProtection="1">
      <alignment horizontal="right" vertical="top" wrapText="1"/>
    </xf>
    <xf numFmtId="3" fontId="1" fillId="0" borderId="8" xfId="0" applyNumberFormat="1" applyFont="1" applyFill="1" applyBorder="1" applyAlignment="1" applyProtection="1">
      <alignment horizontal="right"/>
    </xf>
    <xf numFmtId="3" fontId="1" fillId="0" borderId="4" xfId="0" applyNumberFormat="1" applyFont="1" applyFill="1" applyBorder="1" applyAlignment="1" applyProtection="1">
      <alignment horizontal="right"/>
    </xf>
    <xf numFmtId="3" fontId="2" fillId="0" borderId="8" xfId="0" applyNumberFormat="1" applyFont="1" applyFill="1" applyBorder="1" applyProtection="1"/>
    <xf numFmtId="3" fontId="2" fillId="0" borderId="4" xfId="0" applyNumberFormat="1" applyFont="1" applyFill="1" applyBorder="1" applyProtection="1"/>
    <xf numFmtId="0" fontId="2" fillId="0" borderId="5" xfId="0" applyFont="1" applyFill="1" applyBorder="1" applyAlignment="1" applyProtection="1">
      <alignment horizontal="left"/>
    </xf>
    <xf numFmtId="3" fontId="2" fillId="0" borderId="9" xfId="0" applyNumberFormat="1" applyFont="1" applyFill="1" applyBorder="1" applyProtection="1"/>
    <xf numFmtId="3" fontId="2" fillId="0" borderId="6" xfId="0" applyNumberFormat="1" applyFont="1" applyFill="1" applyBorder="1" applyProtection="1"/>
    <xf numFmtId="3" fontId="2" fillId="0" borderId="0" xfId="0" applyNumberFormat="1" applyFont="1" applyFill="1" applyBorder="1" applyProtection="1"/>
    <xf numFmtId="0" fontId="1" fillId="0" borderId="10" xfId="0" applyFont="1" applyFill="1" applyBorder="1" applyAlignment="1" applyProtection="1">
      <alignment horizontal="left"/>
    </xf>
    <xf numFmtId="38" fontId="4" fillId="0" borderId="11" xfId="0" applyNumberFormat="1" applyFont="1" applyFill="1" applyBorder="1" applyAlignment="1" applyProtection="1">
      <alignment horizontal="right"/>
    </xf>
    <xf numFmtId="0" fontId="2" fillId="0" borderId="11" xfId="0" applyFont="1" applyFill="1" applyBorder="1" applyAlignment="1" applyProtection="1">
      <alignment horizontal="left"/>
    </xf>
    <xf numFmtId="0" fontId="2" fillId="0" borderId="12" xfId="0" applyFont="1" applyFill="1" applyBorder="1" applyAlignment="1" applyProtection="1">
      <alignment horizontal="left"/>
    </xf>
    <xf numFmtId="10" fontId="7" fillId="0" borderId="8" xfId="0" applyNumberFormat="1" applyFont="1" applyFill="1" applyBorder="1" applyProtection="1">
      <protection locked="0"/>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0"/>
  <sheetViews>
    <sheetView tabSelected="1" workbookViewId="0">
      <selection activeCell="G5" sqref="G5"/>
    </sheetView>
  </sheetViews>
  <sheetFormatPr baseColWidth="10" defaultRowHeight="15" x14ac:dyDescent="0"/>
  <cols>
    <col min="1" max="1" width="36.5" bestFit="1" customWidth="1"/>
    <col min="2" max="2" width="10.1640625" bestFit="1" customWidth="1"/>
    <col min="3" max="3" width="11.1640625" bestFit="1" customWidth="1"/>
    <col min="4" max="4" width="16.5" bestFit="1" customWidth="1"/>
    <col min="5" max="5" width="11.33203125" customWidth="1"/>
    <col min="6" max="6" width="11.5" customWidth="1"/>
    <col min="7" max="7" width="11.6640625" customWidth="1"/>
    <col min="8" max="11" width="12" customWidth="1"/>
    <col min="12" max="12" width="11.83203125" customWidth="1"/>
  </cols>
  <sheetData>
    <row r="1" spans="1:12">
      <c r="A1" s="1" t="s">
        <v>0</v>
      </c>
      <c r="B1" s="2" t="s">
        <v>1</v>
      </c>
      <c r="C1" s="3" t="s">
        <v>2</v>
      </c>
      <c r="D1" s="3"/>
      <c r="E1" s="4"/>
      <c r="F1" s="4"/>
      <c r="G1" s="4"/>
      <c r="H1" s="4"/>
      <c r="I1" s="4"/>
      <c r="J1" s="4"/>
      <c r="K1" s="4"/>
      <c r="L1" s="4"/>
    </row>
    <row r="2" spans="1:12">
      <c r="A2" s="5" t="s">
        <v>3</v>
      </c>
      <c r="B2" s="6" t="s">
        <v>4</v>
      </c>
      <c r="C2" s="4"/>
      <c r="D2" s="7"/>
      <c r="E2" s="4"/>
      <c r="F2" s="4"/>
      <c r="G2" s="4"/>
      <c r="H2" s="4"/>
      <c r="I2" s="4"/>
      <c r="J2" s="4"/>
      <c r="K2" s="4"/>
      <c r="L2" s="4"/>
    </row>
    <row r="3" spans="1:12">
      <c r="A3" s="8" t="s">
        <v>5</v>
      </c>
      <c r="B3" s="9">
        <v>41244</v>
      </c>
      <c r="C3" s="10"/>
      <c r="D3" s="7"/>
      <c r="E3" s="4"/>
      <c r="F3" s="4"/>
      <c r="G3" s="4"/>
      <c r="H3" s="4"/>
      <c r="I3" s="4"/>
      <c r="J3" s="4"/>
      <c r="K3" s="4"/>
      <c r="L3" s="4"/>
    </row>
    <row r="4" spans="1:12">
      <c r="A4" s="11" t="s">
        <v>6</v>
      </c>
      <c r="B4" s="12" t="s">
        <v>7</v>
      </c>
      <c r="C4" s="10"/>
      <c r="D4" s="7"/>
      <c r="E4" s="4"/>
      <c r="F4" s="4"/>
      <c r="G4" s="4"/>
      <c r="H4" s="4"/>
      <c r="I4" s="4"/>
      <c r="J4" s="4"/>
      <c r="K4" s="4"/>
      <c r="L4" s="4"/>
    </row>
    <row r="5" spans="1:12">
      <c r="A5" s="4"/>
      <c r="B5" s="13"/>
      <c r="C5" s="14"/>
      <c r="D5" s="7"/>
      <c r="E5" s="4"/>
      <c r="F5" s="4"/>
      <c r="G5" s="4"/>
      <c r="H5" s="4"/>
      <c r="I5" s="4"/>
      <c r="J5" s="4"/>
      <c r="K5" s="4"/>
      <c r="L5" s="4"/>
    </row>
    <row r="6" spans="1:12">
      <c r="A6" s="15" t="s">
        <v>8</v>
      </c>
      <c r="B6" s="16"/>
      <c r="C6" s="17">
        <v>5000000</v>
      </c>
      <c r="D6" s="18"/>
      <c r="E6" s="19"/>
      <c r="F6" s="19"/>
      <c r="G6" s="19"/>
      <c r="H6" s="19"/>
      <c r="I6" s="19"/>
      <c r="J6" s="19"/>
      <c r="K6" s="19"/>
      <c r="L6" s="20"/>
    </row>
    <row r="7" spans="1:12">
      <c r="A7" s="21" t="s">
        <v>9</v>
      </c>
      <c r="B7" s="22"/>
      <c r="C7" s="23" t="s">
        <v>10</v>
      </c>
      <c r="D7" s="24" t="s">
        <v>11</v>
      </c>
      <c r="E7" s="25" t="s">
        <v>12</v>
      </c>
      <c r="F7" s="25" t="s">
        <v>13</v>
      </c>
      <c r="G7" s="25" t="s">
        <v>14</v>
      </c>
      <c r="H7" s="25" t="s">
        <v>15</v>
      </c>
      <c r="I7" s="25" t="s">
        <v>16</v>
      </c>
      <c r="J7" s="25" t="s">
        <v>17</v>
      </c>
      <c r="K7" s="25" t="s">
        <v>18</v>
      </c>
      <c r="L7" s="26" t="s">
        <v>19</v>
      </c>
    </row>
    <row r="8" spans="1:12">
      <c r="A8" s="21"/>
      <c r="B8" s="22"/>
      <c r="C8" s="27">
        <v>0.3</v>
      </c>
      <c r="D8" s="27">
        <v>0.3</v>
      </c>
      <c r="E8" s="27">
        <v>0.25</v>
      </c>
      <c r="F8" s="27">
        <v>0.25</v>
      </c>
      <c r="G8" s="27">
        <v>0.2</v>
      </c>
      <c r="H8" s="27">
        <v>0.2</v>
      </c>
      <c r="I8" s="27">
        <v>0.15</v>
      </c>
      <c r="J8" s="27">
        <v>0.15</v>
      </c>
      <c r="K8" s="27">
        <v>0.15</v>
      </c>
      <c r="L8" s="28">
        <v>0.15</v>
      </c>
    </row>
    <row r="9" spans="1:12">
      <c r="A9" s="21" t="s">
        <v>20</v>
      </c>
      <c r="B9" s="22"/>
      <c r="C9" s="27">
        <v>0.2</v>
      </c>
      <c r="D9" s="29"/>
      <c r="E9" s="29"/>
      <c r="F9" s="29"/>
      <c r="G9" s="29"/>
      <c r="H9" s="30" t="s">
        <v>21</v>
      </c>
      <c r="I9" s="30"/>
      <c r="J9" s="30"/>
      <c r="K9" s="30"/>
      <c r="L9" s="31"/>
    </row>
    <row r="10" spans="1:12">
      <c r="A10" s="21" t="s">
        <v>22</v>
      </c>
      <c r="B10" s="22"/>
      <c r="C10" s="32">
        <v>0.25</v>
      </c>
      <c r="D10" s="29"/>
      <c r="E10" s="29"/>
      <c r="F10" s="29"/>
      <c r="G10" s="29"/>
      <c r="H10" s="29"/>
      <c r="I10" s="29"/>
      <c r="J10" s="29"/>
      <c r="K10" s="29"/>
      <c r="L10" s="33"/>
    </row>
    <row r="11" spans="1:12">
      <c r="A11" s="21" t="s">
        <v>23</v>
      </c>
      <c r="B11" s="22"/>
      <c r="C11" s="32">
        <v>0.8</v>
      </c>
      <c r="D11" s="29"/>
      <c r="E11" s="29"/>
      <c r="F11" s="29"/>
      <c r="G11" s="29"/>
      <c r="H11" s="29"/>
      <c r="I11" s="29"/>
      <c r="J11" s="29"/>
      <c r="K11" s="29"/>
      <c r="L11" s="33"/>
    </row>
    <row r="12" spans="1:12" ht="17">
      <c r="A12" s="21" t="s">
        <v>24</v>
      </c>
      <c r="B12" s="22"/>
      <c r="C12" s="34">
        <v>0.05</v>
      </c>
      <c r="D12" s="35" t="s">
        <v>25</v>
      </c>
      <c r="E12" s="77">
        <f>C11*C10*C9</f>
        <v>4.0000000000000008E-2</v>
      </c>
      <c r="F12" s="36"/>
      <c r="G12" s="37"/>
      <c r="H12" s="38"/>
      <c r="I12" s="39"/>
      <c r="J12" s="38"/>
      <c r="K12" s="38"/>
      <c r="L12" s="40"/>
    </row>
    <row r="13" spans="1:12" ht="17">
      <c r="A13" s="21" t="s">
        <v>26</v>
      </c>
      <c r="B13" s="22"/>
      <c r="C13" s="32">
        <v>0.28999999999999998</v>
      </c>
      <c r="D13" s="29"/>
      <c r="E13" s="38"/>
      <c r="F13" s="38"/>
      <c r="G13" s="37"/>
      <c r="H13" s="38"/>
      <c r="I13" s="38"/>
      <c r="J13" s="38"/>
      <c r="K13" s="38"/>
      <c r="L13" s="40"/>
    </row>
    <row r="14" spans="1:12">
      <c r="A14" s="21" t="s">
        <v>27</v>
      </c>
      <c r="B14" s="22"/>
      <c r="C14" s="27">
        <v>0.25</v>
      </c>
      <c r="D14" s="41"/>
      <c r="E14" s="42"/>
      <c r="F14" s="43"/>
      <c r="G14" s="38"/>
      <c r="H14" s="39"/>
      <c r="I14" s="38"/>
      <c r="J14" s="38"/>
      <c r="K14" s="38"/>
      <c r="L14" s="44"/>
    </row>
    <row r="15" spans="1:12">
      <c r="A15" s="45" t="s">
        <v>28</v>
      </c>
      <c r="B15" s="46"/>
      <c r="C15" s="47">
        <v>7</v>
      </c>
      <c r="D15" s="48"/>
      <c r="E15" s="49"/>
      <c r="F15" s="50"/>
      <c r="G15" s="51"/>
      <c r="H15" s="52"/>
      <c r="I15" s="51"/>
      <c r="J15" s="51"/>
      <c r="K15" s="51"/>
      <c r="L15" s="53"/>
    </row>
    <row r="16" spans="1:12">
      <c r="A16" s="4"/>
      <c r="B16" s="4"/>
      <c r="C16" s="4"/>
      <c r="D16" s="4"/>
      <c r="E16" s="4"/>
      <c r="F16" s="4"/>
      <c r="G16" s="4"/>
      <c r="H16" s="4"/>
      <c r="I16" s="4"/>
      <c r="J16" s="4"/>
      <c r="K16" s="4"/>
      <c r="L16" s="4"/>
    </row>
    <row r="17" spans="1:12">
      <c r="A17" s="54"/>
      <c r="B17" s="55">
        <f>+B3</f>
        <v>41244</v>
      </c>
      <c r="C17" s="56" t="s">
        <v>29</v>
      </c>
      <c r="D17" s="56" t="str">
        <f>+D7</f>
        <v>Year 2</v>
      </c>
      <c r="E17" s="56" t="str">
        <f>+E7</f>
        <v>Year 3</v>
      </c>
      <c r="F17" s="56" t="str">
        <f>+F7</f>
        <v>Year 4</v>
      </c>
      <c r="G17" s="56" t="str">
        <f>+G7</f>
        <v>Year 5</v>
      </c>
      <c r="H17" s="56" t="str">
        <f>+H7</f>
        <v>Year 6</v>
      </c>
      <c r="I17" s="56" t="str">
        <f>+I7</f>
        <v>Year 7</v>
      </c>
      <c r="J17" s="56" t="str">
        <f>+J7</f>
        <v>Year 8</v>
      </c>
      <c r="K17" s="56" t="str">
        <f>+K7</f>
        <v>Year 9</v>
      </c>
      <c r="L17" s="57" t="str">
        <f>+L7</f>
        <v>Year 10</v>
      </c>
    </row>
    <row r="18" spans="1:12">
      <c r="A18" s="58"/>
      <c r="B18" s="59"/>
      <c r="C18" s="59"/>
      <c r="D18" s="60"/>
      <c r="E18" s="59"/>
      <c r="F18" s="59"/>
      <c r="G18" s="59"/>
      <c r="H18" s="59"/>
      <c r="I18" s="59"/>
      <c r="J18" s="59"/>
      <c r="K18" s="59"/>
      <c r="L18" s="61"/>
    </row>
    <row r="19" spans="1:12" hidden="1">
      <c r="A19" s="58" t="s">
        <v>30</v>
      </c>
      <c r="B19" s="62">
        <f>+B20</f>
        <v>5000000</v>
      </c>
      <c r="C19" s="62" t="e">
        <f>+B19*(1+C7)</f>
        <v>#VALUE!</v>
      </c>
      <c r="D19" s="62" t="e">
        <f>+C19*(1+#REF!)</f>
        <v>#VALUE!</v>
      </c>
      <c r="E19" s="62" t="e">
        <f>+D19*(1+#REF!)</f>
        <v>#VALUE!</v>
      </c>
      <c r="F19" s="62" t="e">
        <f>+E19*(1+#REF!)</f>
        <v>#VALUE!</v>
      </c>
      <c r="G19" s="62" t="e">
        <f>F19*(1+#REF!)</f>
        <v>#VALUE!</v>
      </c>
      <c r="H19" s="62" t="e">
        <f>G19*(1+#REF!)</f>
        <v>#VALUE!</v>
      </c>
      <c r="I19" s="62"/>
      <c r="J19" s="62"/>
      <c r="K19" s="62"/>
      <c r="L19" s="63"/>
    </row>
    <row r="20" spans="1:12">
      <c r="A20" s="58" t="s">
        <v>30</v>
      </c>
      <c r="B20" s="64">
        <f>+C6</f>
        <v>5000000</v>
      </c>
      <c r="C20" s="65">
        <f>+B20*(1+C8)</f>
        <v>6500000</v>
      </c>
      <c r="D20" s="65">
        <f>+C20*(1+D8)</f>
        <v>8450000</v>
      </c>
      <c r="E20" s="65">
        <f>+D20*(1+E8)</f>
        <v>10562500</v>
      </c>
      <c r="F20" s="65">
        <f>+E20*(1+F8)</f>
        <v>13203125</v>
      </c>
      <c r="G20" s="65">
        <f>+F20*(1+G8)</f>
        <v>15843750</v>
      </c>
      <c r="H20" s="65">
        <f>+G20*(1+H8)</f>
        <v>19012500</v>
      </c>
      <c r="I20" s="65">
        <f>+H20*(1+I8)</f>
        <v>21864375</v>
      </c>
      <c r="J20" s="65">
        <f>+I20*(1+J8)</f>
        <v>25144031.249999996</v>
      </c>
      <c r="K20" s="65">
        <f>+J20*(1+K8)</f>
        <v>28915635.937499993</v>
      </c>
      <c r="L20" s="66">
        <f>+K20*(1+L8)</f>
        <v>33252981.328124989</v>
      </c>
    </row>
    <row r="21" spans="1:12">
      <c r="A21" s="58"/>
      <c r="B21" s="62"/>
      <c r="C21" s="62"/>
      <c r="D21" s="62"/>
      <c r="E21" s="62"/>
      <c r="F21" s="62"/>
      <c r="G21" s="62"/>
      <c r="H21" s="62"/>
      <c r="I21" s="62"/>
      <c r="J21" s="62"/>
      <c r="K21" s="62"/>
      <c r="L21" s="63"/>
    </row>
    <row r="22" spans="1:12">
      <c r="A22" s="58" t="s">
        <v>31</v>
      </c>
      <c r="B22" s="62">
        <f>+B20*$C12</f>
        <v>250000</v>
      </c>
      <c r="C22" s="62">
        <f>+C20*$C12</f>
        <v>325000</v>
      </c>
      <c r="D22" s="62">
        <f>D20*$C12</f>
        <v>422500</v>
      </c>
      <c r="E22" s="62">
        <f>E20*$C12</f>
        <v>528125</v>
      </c>
      <c r="F22" s="62">
        <f>F20*$C12</f>
        <v>660156.25</v>
      </c>
      <c r="G22" s="62">
        <f>G20*$C12</f>
        <v>792187.5</v>
      </c>
      <c r="H22" s="62">
        <f>H20*$C12</f>
        <v>950625</v>
      </c>
      <c r="I22" s="62">
        <f>I20*$C12</f>
        <v>1093218.75</v>
      </c>
      <c r="J22" s="62">
        <f>J20*$C12</f>
        <v>1257201.5624999998</v>
      </c>
      <c r="K22" s="62">
        <f>K20*$C12</f>
        <v>1445781.7968749998</v>
      </c>
      <c r="L22" s="63">
        <f>L20*$C12</f>
        <v>1662649.0664062495</v>
      </c>
    </row>
    <row r="23" spans="1:12">
      <c r="A23" s="58"/>
      <c r="B23" s="62"/>
      <c r="C23" s="62"/>
      <c r="D23" s="62"/>
      <c r="E23" s="62"/>
      <c r="F23" s="62"/>
      <c r="G23" s="62"/>
      <c r="H23" s="62"/>
      <c r="I23" s="62"/>
      <c r="J23" s="62"/>
      <c r="K23" s="62"/>
      <c r="L23" s="63"/>
    </row>
    <row r="24" spans="1:12">
      <c r="A24" s="58" t="s">
        <v>32</v>
      </c>
      <c r="B24" s="67">
        <f>B22*$C$13</f>
        <v>72500</v>
      </c>
      <c r="C24" s="67">
        <f t="shared" ref="C24:L24" si="0">C22*$C$13</f>
        <v>94250</v>
      </c>
      <c r="D24" s="67">
        <f t="shared" si="0"/>
        <v>122524.99999999999</v>
      </c>
      <c r="E24" s="67">
        <f t="shared" si="0"/>
        <v>153156.25</v>
      </c>
      <c r="F24" s="67">
        <f t="shared" si="0"/>
        <v>191445.3125</v>
      </c>
      <c r="G24" s="67">
        <f t="shared" si="0"/>
        <v>229734.37499999997</v>
      </c>
      <c r="H24" s="67">
        <f t="shared" si="0"/>
        <v>275681.25</v>
      </c>
      <c r="I24" s="67">
        <f t="shared" si="0"/>
        <v>317033.4375</v>
      </c>
      <c r="J24" s="67">
        <f t="shared" si="0"/>
        <v>364588.45312499988</v>
      </c>
      <c r="K24" s="67">
        <f t="shared" si="0"/>
        <v>419276.72109374992</v>
      </c>
      <c r="L24" s="68">
        <f t="shared" si="0"/>
        <v>482168.22925781232</v>
      </c>
    </row>
    <row r="25" spans="1:12">
      <c r="A25" s="58"/>
      <c r="B25" s="62"/>
      <c r="C25" s="62"/>
      <c r="D25" s="62"/>
      <c r="E25" s="62"/>
      <c r="F25" s="62"/>
      <c r="G25" s="62"/>
      <c r="H25" s="62"/>
      <c r="I25" s="62"/>
      <c r="J25" s="62"/>
      <c r="K25" s="62"/>
      <c r="L25" s="63"/>
    </row>
    <row r="26" spans="1:12">
      <c r="A26" s="58" t="s">
        <v>33</v>
      </c>
      <c r="B26" s="67">
        <f t="shared" ref="B26:L26" si="1">B22-B24</f>
        <v>177500</v>
      </c>
      <c r="C26" s="67">
        <f t="shared" si="1"/>
        <v>230750</v>
      </c>
      <c r="D26" s="67">
        <f t="shared" si="1"/>
        <v>299975</v>
      </c>
      <c r="E26" s="67">
        <f t="shared" si="1"/>
        <v>374968.75</v>
      </c>
      <c r="F26" s="67">
        <f t="shared" si="1"/>
        <v>468710.9375</v>
      </c>
      <c r="G26" s="67">
        <f t="shared" si="1"/>
        <v>562453.125</v>
      </c>
      <c r="H26" s="67">
        <f t="shared" si="1"/>
        <v>674943.75</v>
      </c>
      <c r="I26" s="67">
        <f t="shared" si="1"/>
        <v>776185.3125</v>
      </c>
      <c r="J26" s="67">
        <f t="shared" si="1"/>
        <v>892613.10937499988</v>
      </c>
      <c r="K26" s="67">
        <f t="shared" si="1"/>
        <v>1026505.0757812499</v>
      </c>
      <c r="L26" s="68">
        <f t="shared" si="1"/>
        <v>1180480.8371484373</v>
      </c>
    </row>
    <row r="27" spans="1:12">
      <c r="A27" s="58"/>
      <c r="B27" s="67"/>
      <c r="C27" s="67"/>
      <c r="D27" s="67"/>
      <c r="E27" s="67"/>
      <c r="F27" s="67"/>
      <c r="G27" s="67"/>
      <c r="H27" s="67"/>
      <c r="I27" s="67"/>
      <c r="J27" s="67"/>
      <c r="K27" s="67"/>
      <c r="L27" s="68"/>
    </row>
    <row r="28" spans="1:12">
      <c r="A28" s="69" t="s">
        <v>34</v>
      </c>
      <c r="B28" s="70">
        <f>+B26</f>
        <v>177500</v>
      </c>
      <c r="C28" s="70">
        <f>+IF($C15&gt;=1,C26,0)</f>
        <v>230750</v>
      </c>
      <c r="D28" s="70">
        <f>+IF($C15&gt;=2,D26,0)</f>
        <v>299975</v>
      </c>
      <c r="E28" s="70">
        <f>+IF($C15&gt;=3,E26,0)</f>
        <v>374968.75</v>
      </c>
      <c r="F28" s="70">
        <f>+IF($C15&gt;=4,F26,0)</f>
        <v>468710.9375</v>
      </c>
      <c r="G28" s="70">
        <f>+IF($C15&gt;=5,G26,0)</f>
        <v>562453.125</v>
      </c>
      <c r="H28" s="70">
        <f>+IF($C15&gt;=6,H26,0)</f>
        <v>674943.75</v>
      </c>
      <c r="I28" s="70">
        <f>+IF($C15&gt;=7,I26,0)</f>
        <v>776185.3125</v>
      </c>
      <c r="J28" s="70">
        <f>+IF($C15&gt;=8,J26,0)</f>
        <v>0</v>
      </c>
      <c r="K28" s="70">
        <f>+IF($C15&gt;=9,K26,0)</f>
        <v>0</v>
      </c>
      <c r="L28" s="71">
        <f>+IF($C15&gt;=10,L26,0)</f>
        <v>0</v>
      </c>
    </row>
    <row r="29" spans="1:12">
      <c r="A29" s="13"/>
      <c r="B29" s="72"/>
      <c r="C29" s="72"/>
      <c r="D29" s="72"/>
      <c r="E29" s="72"/>
      <c r="F29" s="72"/>
      <c r="G29" s="72"/>
      <c r="H29" s="72"/>
      <c r="I29" s="72"/>
      <c r="J29" s="72"/>
      <c r="K29" s="72"/>
      <c r="L29" s="72"/>
    </row>
    <row r="30" spans="1:12">
      <c r="A30" s="73" t="s">
        <v>35</v>
      </c>
      <c r="B30" s="74">
        <f>+NPV(C14,C28:L28)</f>
        <v>1284566.952448</v>
      </c>
      <c r="C30" s="75" t="str">
        <f>+B4</f>
        <v>Rands</v>
      </c>
      <c r="D30" s="76" t="s">
        <v>36</v>
      </c>
      <c r="E30" s="3"/>
      <c r="F30" s="72"/>
      <c r="G30" s="72"/>
      <c r="H30" s="72"/>
      <c r="I30" s="72"/>
      <c r="J30" s="72"/>
      <c r="K30" s="72"/>
      <c r="L30" s="72"/>
    </row>
  </sheetData>
  <phoneticPr fontId="17" type="noConversion"/>
  <pageMargins left="0.75" right="0.75" top="1" bottom="1" header="0.5" footer="0.5"/>
  <pageSetup paperSize="9" orientation="landscape"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anthony@snz.co.za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van Zantwijk</dc:creator>
  <cp:lastModifiedBy>Anthony van Zantwijk</cp:lastModifiedBy>
  <dcterms:created xsi:type="dcterms:W3CDTF">2012-07-29T15:49:38Z</dcterms:created>
  <dcterms:modified xsi:type="dcterms:W3CDTF">2012-07-29T15:53:40Z</dcterms:modified>
</cp:coreProperties>
</file>